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defaultThemeVersion="166925"/>
  <mc:AlternateContent xmlns:mc="http://schemas.openxmlformats.org/markup-compatibility/2006">
    <mc:Choice Requires="x15">
      <x15ac:absPath xmlns:x15ac="http://schemas.microsoft.com/office/spreadsheetml/2010/11/ac" url="https://usptogov.sharepoint.com/sites/MSTde04c/Shared Documents/General/zzz - DO NOT MODIFY (Final Versions)/Final Spreadsheets/"/>
    </mc:Choice>
  </mc:AlternateContent>
  <xr:revisionPtr revIDLastSave="32" documentId="14_{8372BB14-AA30-42B9-BFDF-B308A9888A03}" xr6:coauthVersionLast="47" xr6:coauthVersionMax="47" xr10:uidLastSave="{9FFD2CAF-35D0-4B6A-98C4-7E15853F22F9}"/>
  <bookViews>
    <workbookView xWindow="-120" yWindow="-120" windowWidth="29040" windowHeight="17640"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4" l="1"/>
  <c r="I5" i="4"/>
  <c r="I6" i="4"/>
  <c r="I3" i="4"/>
  <c r="H4" i="4"/>
  <c r="H5" i="4"/>
  <c r="H6" i="4"/>
  <c r="H3" i="4"/>
  <c r="K5" i="3"/>
  <c r="E5" i="4" s="1"/>
  <c r="K6" i="3"/>
  <c r="E6" i="4" s="1"/>
  <c r="D8" i="3" l="1"/>
  <c r="B8" i="4" s="1"/>
  <c r="V8" i="3"/>
  <c r="J8" i="4" s="1"/>
  <c r="V7" i="3"/>
  <c r="J7" i="4" s="1"/>
  <c r="D7" i="3"/>
  <c r="B7" i="4" s="1"/>
  <c r="I6" i="3"/>
  <c r="O6" i="3" s="1"/>
  <c r="Q6" i="3" s="1"/>
  <c r="H6" i="3"/>
  <c r="D6" i="4" s="1"/>
  <c r="I5" i="3"/>
  <c r="O5" i="3" s="1"/>
  <c r="L5" i="3" s="1"/>
  <c r="Q5" i="3" s="1"/>
  <c r="H5" i="3"/>
  <c r="D5" i="4" s="1"/>
  <c r="F5" i="3"/>
  <c r="C5" i="4" s="1"/>
  <c r="D5" i="3"/>
  <c r="B5" i="4" s="1"/>
  <c r="H4" i="3"/>
  <c r="D4" i="4" s="1"/>
  <c r="H3" i="3"/>
  <c r="D3" i="4" s="1"/>
  <c r="I3" i="3"/>
  <c r="O3" i="3" s="1"/>
  <c r="L3" i="3" s="1"/>
  <c r="Q3" i="3" s="1"/>
  <c r="I4" i="3"/>
  <c r="O4" i="3" s="1"/>
  <c r="Q4" i="3" s="1"/>
  <c r="F3" i="3"/>
  <c r="C3" i="4" s="1"/>
  <c r="D3" i="3"/>
  <c r="B3" i="4" s="1"/>
  <c r="R6" i="3" l="1"/>
  <c r="M6" i="3"/>
  <c r="F6" i="4" s="1"/>
  <c r="W6" i="3"/>
  <c r="K6" i="4" s="1"/>
  <c r="G6" i="4" s="1"/>
  <c r="W3" i="3"/>
  <c r="K3" i="4" s="1"/>
  <c r="G3" i="4" s="1"/>
  <c r="K3" i="3"/>
  <c r="E3" i="4" s="1"/>
  <c r="M3" i="3"/>
  <c r="F3" i="4" s="1"/>
  <c r="M4" i="3"/>
  <c r="F4" i="4" s="1"/>
  <c r="W4" i="3"/>
  <c r="K4" i="4" s="1"/>
  <c r="G4" i="4" s="1"/>
  <c r="K4" i="3"/>
  <c r="E4" i="4" s="1"/>
  <c r="W5" i="3"/>
  <c r="K5" i="4" s="1"/>
  <c r="G5" i="4" s="1"/>
  <c r="M5" i="3"/>
  <c r="F5" i="4" s="1"/>
  <c r="R3" i="3"/>
  <c r="R4" i="3"/>
  <c r="R5" i="3"/>
  <c r="F6" i="3" l="1"/>
  <c r="C6" i="4" s="1"/>
  <c r="F4" i="3"/>
  <c r="C4" i="4" s="1"/>
  <c r="D6" i="3"/>
  <c r="B6" i="4" s="1"/>
  <c r="D4" i="3"/>
  <c r="B4" i="4" s="1"/>
</calcChain>
</file>

<file path=xl/sharedStrings.xml><?xml version="1.0" encoding="utf-8"?>
<sst xmlns="http://schemas.openxmlformats.org/spreadsheetml/2006/main" count="76" uniqueCount="69">
  <si>
    <t>Patent Number OR Name of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</si>
  <si>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</si>
  <si>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</si>
  <si>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</si>
  <si>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</si>
  <si>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</si>
  <si>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</si>
  <si>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Filing date </t>
    </r>
    <r>
      <rPr>
        <b/>
        <i/>
        <sz val="11"/>
        <color theme="1"/>
        <rFont val="Calibri"/>
        <family val="2"/>
        <scheme val="minor"/>
      </rPr>
      <t>to</t>
    </r>
    <r>
      <rPr>
        <sz val="11"/>
        <color theme="1"/>
        <rFont val="Calibri"/>
        <family val="2"/>
        <scheme val="minor"/>
      </rPr>
      <t xml:space="preserve"> issue date (# days)</t>
    </r>
  </si>
  <si>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</si>
  <si>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</si>
  <si>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</si>
  <si>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</si>
  <si>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</si>
  <si>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</si>
  <si>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</si>
  <si>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</si>
  <si>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</si>
  <si>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</si>
  <si>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</si>
  <si>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</si>
  <si>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</si>
  <si>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</si>
  <si>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</si>
  <si>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theme="1"/>
        <rFont val="Calibri"/>
        <family val="2"/>
        <scheme val="minor"/>
      </rPr>
      <t>OR</t>
    </r>
    <r>
      <rPr>
        <sz val="11"/>
        <color theme="1"/>
        <rFont val="Calibri"/>
        <family val="2"/>
        <scheme val="minor"/>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</si>
  <si>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</si>
  <si>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</si>
  <si>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</si>
  <si>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</si>
  <si>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</si>
  <si>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</si>
  <si>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</si>
  <si>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</si>
  <si>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PALM)</t>
  </si>
  <si>
    <t>"=I2+N2"</t>
  </si>
  <si>
    <t># (from PE2E)</t>
  </si>
  <si>
    <t>"=IF(L2&gt;O2, O2, L2)"</t>
  </si>
  <si>
    <t>"=Q2+P2"</t>
  </si>
  <si>
    <t>"=DATE(YEAR(R3),MONTH(R3) +6,DAY(R3))"</t>
  </si>
  <si>
    <t>"=S3-R3"</t>
  </si>
  <si>
    <t>"=DATEDIF(C6, U6, "D")"</t>
  </si>
  <si>
    <t>"=DATEDIF(Q2, O2, "D")"</t>
  </si>
  <si>
    <t xml:space="preserve">I-517 </t>
  </si>
  <si>
    <t xml:space="preserve">M-104 </t>
  </si>
  <si>
    <t>Patents</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</si>
  <si>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</si>
  <si>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</si>
  <si>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</si>
  <si>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</si>
  <si>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</si>
  <si>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</si>
  <si>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</si>
  <si>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</si>
  <si>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</si>
  <si>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</si>
  <si>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</si>
  <si>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</si>
  <si>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</si>
  <si>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</si>
  <si>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</si>
  <si>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</si>
  <si>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</si>
  <si>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</si>
  <si>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</si>
  <si>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</si>
  <si>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</si>
  <si>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4843086 
(treating Parkinson's disease et al.)</t>
  </si>
  <si>
    <t>4886812 (compound genus, species)</t>
  </si>
  <si>
    <t>6001861 
(treating RLS)</t>
  </si>
  <si>
    <t>6194445 
(treating RLS)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</si>
</sst>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7">
    <font>
      <sz val="11"/>
      <color theme="1"/>
      <name val="Calibri"/>
      <family val="2"/>
      <scheme val="minor"/>
    </font>
    <font>
      <b/>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u/>
      <sz val="11"/>
      <color theme="1"/>
      <name val="Calibri"/>
      <family val="2"/>
      <scheme val="minor"/>
    </font>
    <font>
      <b/>
      <i/>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u/>
      <sz val="11"/>
      <color theme="10"/>
      <name val="Calibri"/>
      <family val="2"/>
      <scheme val="minor"/>
    </font>
    <font>
      <sz val="11"/>
      <color rgb="FF000000"/>
      <name val="Calibri"/>
      <family val="2"/>
      <scheme val="minor"/>
    </font>
    <font>
      <sz val="11"/>
      <color rgb="FF000000"/>
      <name val="Calibri"/>
      <family val="2"/>
    </font>
    <font>
      <sz val="11"/>
      <color rgb="FFFFFFFF"/>
      <name val="Calibri"/>
      <family val="2"/>
    </font>
    <font>
      <sz val="11"/>
      <name val="Calibri"/>
      <family val="2"/>
    </font>
  </fonts>
  <fills count="4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17">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s>
  <cellStyleXfs count="43">
    <xf numFmtId="0" fontId="0" fillId="0" borderId="0"/>
    <xf numFmtId="0" fontId="8" fillId="0" borderId="0" applyNumberFormat="0" applyFill="0" applyBorder="0" applyAlignment="0" applyProtection="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5" fillId="14" borderId="9" applyNumberFormat="0" applyAlignment="0" applyProtection="0"/>
    <xf numFmtId="0" fontId="16" fillId="15" borderId="10" applyNumberFormat="0" applyAlignment="0" applyProtection="0"/>
    <xf numFmtId="0" fontId="17" fillId="15" borderId="9" applyNumberFormat="0" applyAlignment="0" applyProtection="0"/>
    <xf numFmtId="0" fontId="18" fillId="0" borderId="11" applyNumberFormat="0" applyFill="0" applyAlignment="0" applyProtection="0"/>
    <xf numFmtId="0" fontId="19" fillId="16" borderId="12" applyNumberFormat="0" applyAlignment="0" applyProtection="0"/>
    <xf numFmtId="0" fontId="20" fillId="0" borderId="0" applyNumberFormat="0" applyFill="0" applyBorder="0" applyAlignment="0" applyProtection="0"/>
    <xf numFmtId="0" fontId="7" fillId="17" borderId="13" applyNumberFormat="0" applyFont="0" applyAlignment="0" applyProtection="0"/>
    <xf numFmtId="0" fontId="21" fillId="0" borderId="0" applyNumberFormat="0" applyFill="0" applyBorder="0" applyAlignment="0" applyProtection="0"/>
    <xf numFmtId="0" fontId="1" fillId="0" borderId="14" applyNumberFormat="0" applyFill="0" applyAlignment="0" applyProtection="0"/>
    <xf numFmtId="0" fontId="2"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2"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2"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2"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2" fillId="34"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2"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22" fillId="0" borderId="0" applyNumberFormat="0" applyFill="0" applyBorder="0" applyAlignment="0" applyProtection="0"/>
  </cellStyleXfs>
  <cellXfs count="75">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164"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0" fillId="0" borderId="0" xfId="0" applyFill="1" applyBorder="1" applyAlignment="1">
      <alignment horizontal="center" vertical="center"/>
    </xf>
    <xf numFmtId="0" fontId="4" fillId="7" borderId="1" xfId="0" applyFont="1" applyFill="1" applyBorder="1" applyAlignment="1">
      <alignment horizontal="center" vertical="center" wrapText="1"/>
    </xf>
    <xf numFmtId="0" fontId="2" fillId="4" borderId="0" xfId="0" applyFont="1" applyFill="1"/>
    <xf numFmtId="0" fontId="0" fillId="0" borderId="0" xfId="0" applyFill="1" applyBorder="1"/>
    <xf numFmtId="0" fontId="0" fillId="0" borderId="0" xfId="0" applyFill="1" applyBorder="1" applyAlignment="1">
      <alignment horizontal="center" vertical="center" wrapText="1"/>
    </xf>
    <xf numFmtId="0" fontId="4"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4"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2" fillId="4" borderId="2"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2" fillId="4" borderId="5" xfId="0" applyFont="1" applyFill="1" applyBorder="1" applyAlignment="1">
      <alignment horizontal="center" vertical="center" wrapText="1"/>
    </xf>
    <xf numFmtId="0" fontId="2" fillId="8" borderId="5" xfId="0" applyFont="1" applyFill="1" applyBorder="1" applyAlignment="1">
      <alignment horizontal="center" vertical="center" wrapText="1"/>
    </xf>
    <xf numFmtId="0" fontId="0" fillId="0" borderId="0" xfId="0" applyBorder="1"/>
    <xf numFmtId="0" fontId="4" fillId="0" borderId="5" xfId="0" applyFont="1" applyFill="1" applyBorder="1" applyAlignment="1">
      <alignment horizontal="center" vertical="center" wrapText="1"/>
    </xf>
    <xf numFmtId="0" fontId="0" fillId="4" borderId="0" xfId="0" applyFill="1"/>
    <xf numFmtId="0" fontId="0" fillId="4" borderId="0" xfId="0" applyFill="1" applyAlignment="1">
      <alignment horizontal="center"/>
    </xf>
    <xf numFmtId="14" fontId="2" fillId="4" borderId="0" xfId="0" applyNumberFormat="1" applyFont="1" applyFill="1" applyAlignment="1">
      <alignment horizontal="center"/>
    </xf>
    <xf numFmtId="0" fontId="2" fillId="4" borderId="0" xfId="0" applyFont="1" applyFill="1" applyAlignment="1">
      <alignment horizontal="center"/>
    </xf>
    <xf numFmtId="164" fontId="0" fillId="4" borderId="0" xfId="0" applyNumberFormat="1" applyFill="1" applyAlignment="1">
      <alignment horizontal="center" vertical="center"/>
    </xf>
    <xf numFmtId="2" fontId="0" fillId="4" borderId="0" xfId="0" applyNumberFormat="1" applyFill="1" applyAlignment="1">
      <alignment horizontal="center"/>
    </xf>
    <xf numFmtId="0" fontId="0" fillId="0" borderId="0" xfId="0"/>
    <xf numFmtId="14" fontId="0" fillId="0" borderId="0" xfId="0" applyNumberFormat="1"/>
    <xf numFmtId="1" fontId="0" fillId="0" borderId="0" xfId="0" applyNumberFormat="1" applyFill="1" applyAlignment="1">
      <alignment horizontal="center"/>
    </xf>
    <xf numFmtId="0" fontId="24" fillId="42" borderId="3"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5" fillId="43" borderId="5" xfId="0" applyFont="1" applyFill="1" applyBorder="1" applyAlignment="1">
      <alignment horizontal="center" vertical="center" wrapText="1"/>
    </xf>
    <xf numFmtId="0" fontId="25" fillId="43" borderId="15" xfId="0" applyFont="1" applyFill="1" applyBorder="1" applyAlignment="1">
      <alignment horizontal="center" vertical="center" wrapText="1"/>
    </xf>
    <xf numFmtId="0" fontId="26" fillId="43" borderId="16" xfId="0" applyFont="1" applyFill="1" applyBorder="1" applyAlignment="1">
      <alignment horizontal="center" vertical="center" wrapText="1"/>
    </xf>
    <xf numFmtId="0" fontId="1" fillId="0" borderId="0" xfId="0" applyFont="1" applyFill="1" applyBorder="1" applyAlignment="1">
      <alignment horizontal="center" vertical="center"/>
    </xf>
    <xf numFmtId="0" fontId="23" fillId="0" borderId="0" xfId="0" applyFont="1" applyFill="1"/>
    <xf numFmtId="14" fontId="23" fillId="0" borderId="0" xfId="0" applyNumberFormat="1" applyFont="1" applyFill="1"/>
    <xf numFmtId="16" fontId="23" fillId="0" borderId="0" xfId="0" applyNumberFormat="1" applyFont="1" applyFill="1"/>
    <xf numFmtId="14" fontId="0" fillId="0" borderId="0" xfId="0" applyNumberFormat="1" applyFill="1"/>
    <xf numFmtId="0" fontId="2" fillId="0" borderId="0" xfId="0" applyFont="1" applyFill="1"/>
    <xf numFmtId="14" fontId="2" fillId="0" borderId="0" xfId="0" applyNumberFormat="1" applyFont="1" applyFill="1" applyAlignment="1">
      <alignment horizontal="center"/>
    </xf>
    <xf numFmtId="0" fontId="2" fillId="0" borderId="0" xfId="0" applyFont="1" applyFill="1" applyAlignment="1">
      <alignment horizontal="center"/>
    </xf>
    <xf numFmtId="0" fontId="26" fillId="0" borderId="0" xfId="0" applyFont="1" applyFill="1" applyBorder="1" applyAlignment="1">
      <alignment horizontal="center" vertical="center" wrapText="1"/>
    </xf>
    <xf numFmtId="14" fontId="0" fillId="0" borderId="0" xfId="0" applyNumberFormat="1" applyFill="1" applyBorder="1" applyAlignment="1">
      <alignment horizontal="center" vertical="center" wrapText="1"/>
    </xf>
    <xf numFmtId="14" fontId="24" fillId="0" borderId="0" xfId="0" applyNumberFormat="1" applyFont="1" applyFill="1" applyBorder="1" applyAlignment="1">
      <alignment horizontal="center" vertical="center" wrapText="1"/>
    </xf>
    <xf numFmtId="2" fontId="2" fillId="4" borderId="0" xfId="0" applyNumberFormat="1" applyFont="1" applyFill="1" applyAlignment="1">
      <alignment horizontal="center"/>
    </xf>
    <xf numFmtId="0" fontId="23" fillId="44" borderId="5" xfId="0" applyFont="1" applyFill="1" applyBorder="1" applyAlignment="1">
      <alignment horizontal="center" vertical="center" wrapText="1"/>
    </xf>
    <xf numFmtId="0" fontId="23" fillId="42" borderId="3"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0" fillId="0" borderId="0" xfId="0" applyFill="1" applyBorder="1" applyAlignment="1">
      <alignment horizontal="center"/>
    </xf>
    <xf numFmtId="2" fontId="2" fillId="4" borderId="0" xfId="0" applyNumberFormat="1" applyFont="1" applyFill="1" applyAlignment="1">
      <alignment horizontal="center" vertical="center"/>
    </xf>
    <xf numFmtId="165" fontId="2" fillId="4" borderId="2" xfId="0" applyNumberFormat="1" applyFont="1" applyFill="1" applyBorder="1" applyAlignment="1">
      <alignment horizontal="center" vertical="center" wrapText="1"/>
    </xf>
    <xf numFmtId="0" fontId="2" fillId="45" borderId="2" xfId="0" applyFont="1" applyFill="1" applyBorder="1" applyAlignment="1">
      <alignment horizontal="center" vertical="center" wrapText="1"/>
    </xf>
    <xf numFmtId="0" fontId="0" fillId="0" borderId="0" xfId="0" applyFill="1" applyAlignment="1">
      <alignment wrapText="1"/>
    </xf>
    <xf numFmtId="0" fontId="4" fillId="46" borderId="2" xfId="0" applyFont="1" applyFill="1" applyBorder="1" applyAlignment="1">
      <alignment horizontal="center" vertical="center" wrapText="1"/>
    </xf>
    <xf numFmtId="0" fontId="22" fillId="0" borderId="0" xfId="42" applyFill="1"/>
    <xf numFmtId="14" fontId="0" fillId="0" borderId="0" xfId="0" applyNumberFormat="1" applyFill="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Mirapex (pramipexole dihydrochloride;</a:t>
            </a:r>
            <a:r>
              <a:rPr lang="en-US" sz="1800" b="1" baseline="0">
                <a:solidFill>
                  <a:sysClr val="windowText" lastClr="000000"/>
                </a:solidFill>
              </a:rPr>
              <a:t> NDA 20667)</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516601156163601E-2"/>
          <c:y val="7.1459449283816007E-2"/>
          <c:w val="0.87537709146367537"/>
          <c:h val="0.75969133445998116"/>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years)'!$B$3:$B$8</c:f>
              <c:numCache>
                <c:formatCode>0.00</c:formatCode>
                <c:ptCount val="6"/>
                <c:pt idx="0">
                  <c:v>0</c:v>
                </c:pt>
                <c:pt idx="1">
                  <c:v>0</c:v>
                </c:pt>
                <c:pt idx="2">
                  <c:v>12.0766598220397</c:v>
                </c:pt>
                <c:pt idx="3">
                  <c:v>12.0766598220397</c:v>
                </c:pt>
                <c:pt idx="4">
                  <c:v>20.884325804243669</c:v>
                </c:pt>
                <c:pt idx="5">
                  <c:v>25.396303901437371</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1-9D01-4696-9122-B4599ECAD78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years)'!$C$3:$C$8</c:f>
              <c:numCache>
                <c:formatCode>0.00</c:formatCode>
                <c:ptCount val="6"/>
                <c:pt idx="0">
                  <c:v>1.9274469541409993</c:v>
                </c:pt>
                <c:pt idx="1">
                  <c:v>2.8145106091718</c:v>
                </c:pt>
                <c:pt idx="2">
                  <c:v>0</c:v>
                </c:pt>
                <c:pt idx="3">
                  <c:v>1.7768651608487338</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years)'!$D$3:$D$8</c:f>
              <c:numCache>
                <c:formatCode>0.00</c:formatCode>
                <c:ptCount val="6"/>
                <c:pt idx="0">
                  <c:v>1.593429158110883</c:v>
                </c:pt>
                <c:pt idx="1">
                  <c:v>1.1663244353182751</c:v>
                </c:pt>
                <c:pt idx="2">
                  <c:v>1.9082819986310746</c:v>
                </c:pt>
                <c:pt idx="3">
                  <c:v>1.3388090349075976</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675-47A9-9150-E6AF090515FE}"/>
                </c:ext>
              </c:extLst>
            </c:dLbl>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675-47A9-9150-E6AF090515F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years)'!$E$3:$E$8</c:f>
              <c:numCache>
                <c:formatCode>0.00</c:formatCode>
                <c:ptCount val="6"/>
                <c:pt idx="0">
                  <c:v>8.0109514031485283</c:v>
                </c:pt>
                <c:pt idx="1">
                  <c:v>7.5509924709103355</c:v>
                </c:pt>
                <c:pt idx="2">
                  <c:v>0</c:v>
                </c:pt>
                <c:pt idx="3">
                  <c:v>0</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years)'!$F$3:$F$8</c:f>
              <c:numCache>
                <c:formatCode>0.00</c:formatCode>
                <c:ptCount val="6"/>
                <c:pt idx="0">
                  <c:v>8.988364134154688</c:v>
                </c:pt>
                <c:pt idx="1">
                  <c:v>8.988364134154688</c:v>
                </c:pt>
                <c:pt idx="2">
                  <c:v>18.091718001368925</c:v>
                </c:pt>
                <c:pt idx="3">
                  <c:v>16.884325804243669</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years)'!$G$3:$G$8</c:f>
              <c:numCache>
                <c:formatCode>0.000</c:formatCode>
                <c:ptCount val="6"/>
                <c:pt idx="0">
                  <c:v>0</c:v>
                </c:pt>
                <c:pt idx="1">
                  <c:v>0</c:v>
                </c:pt>
                <c:pt idx="2">
                  <c:v>0</c:v>
                </c:pt>
                <c:pt idx="3">
                  <c:v>0</c:v>
                </c:pt>
              </c:numCache>
            </c:numRef>
          </c:val>
          <c:extLst>
            <c:ext xmlns:c16="http://schemas.microsoft.com/office/drawing/2014/chart" uri="{C3380CC4-5D6E-409C-BE32-E72D297353CC}">
              <c16:uniqueId val="{0000000E-F61F-429C-B648-83080D56F475}"/>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6-0675-47A9-9150-E6AF090515FE}"/>
                </c:ext>
              </c:extLst>
            </c:dLbl>
            <c:dLbl>
              <c:idx val="2"/>
              <c:delete val="1"/>
              <c:extLst>
                <c:ext xmlns:c15="http://schemas.microsoft.com/office/drawing/2012/chart" uri="{CE6537A1-D6FC-4f65-9D91-7224C49458BB}"/>
                <c:ext xmlns:c16="http://schemas.microsoft.com/office/drawing/2014/chart" uri="{C3380CC4-5D6E-409C-BE32-E72D297353CC}">
                  <c16:uniqueId val="{00000007-0675-47A9-9150-E6AF090515FE}"/>
                </c:ext>
              </c:extLst>
            </c:dLbl>
            <c:dLbl>
              <c:idx val="3"/>
              <c:delete val="1"/>
              <c:extLst>
                <c:ext xmlns:c15="http://schemas.microsoft.com/office/drawing/2012/chart" uri="{CE6537A1-D6FC-4f65-9D91-7224C49458BB}"/>
                <c:ext xmlns:c16="http://schemas.microsoft.com/office/drawing/2014/chart" uri="{C3380CC4-5D6E-409C-BE32-E72D297353CC}">
                  <c16:uniqueId val="{00000008-0675-47A9-9150-E6AF090515FE}"/>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years)'!$H$3:$H$8</c:f>
              <c:numCache>
                <c:formatCode>0.00</c:formatCode>
                <c:ptCount val="6"/>
                <c:pt idx="0">
                  <c:v>0</c:v>
                </c:pt>
                <c:pt idx="1">
                  <c:v>4.2819986310746065</c:v>
                </c:pt>
                <c:pt idx="2">
                  <c:v>0</c:v>
                </c:pt>
                <c:pt idx="3">
                  <c:v>0</c:v>
                </c:pt>
              </c:numCache>
            </c:numRef>
          </c:val>
          <c:extLst>
            <c:ext xmlns:c16="http://schemas.microsoft.com/office/drawing/2014/chart" uri="{C3380CC4-5D6E-409C-BE32-E72D297353CC}">
              <c16:uniqueId val="{00000000-1242-408C-ACE2-26EB34FF67C7}"/>
            </c:ext>
          </c:extLst>
        </c:ser>
        <c:ser>
          <c:idx val="9"/>
          <c:order val="7"/>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Pt>
            <c:idx val="4"/>
            <c:invertIfNegative val="0"/>
            <c:bubble3D val="0"/>
            <c:extLst>
              <c:ext xmlns:c16="http://schemas.microsoft.com/office/drawing/2014/chart" uri="{C3380CC4-5D6E-409C-BE32-E72D297353CC}">
                <c16:uniqueId val="{00000001-8595-46C1-BA26-246CF1FA7AE7}"/>
              </c:ext>
            </c:extLst>
          </c:dPt>
          <c:dLbls>
            <c:dLbl>
              <c:idx val="4"/>
              <c:layout>
                <c:manualLayout>
                  <c:x val="6.5521681304905747E-4"/>
                  <c:y val="-4.80634178302949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595-46C1-BA26-246CF1FA7AE7}"/>
                </c:ext>
              </c:extLst>
            </c:dLbl>
            <c:dLbl>
              <c:idx val="5"/>
              <c:layout>
                <c:manualLayout>
                  <c:x val="4.5865176913439786E-3"/>
                  <c:y val="-4.80634178302949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D01-4696-9122-B4599ECAD78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years)'!$J$3:$J$8</c:f>
              <c:numCache>
                <c:formatCode>0.000</c:formatCode>
                <c:ptCount val="6"/>
                <c:pt idx="4" formatCode="0.0">
                  <c:v>3.0006844626967832</c:v>
                </c:pt>
                <c:pt idx="5" formatCode="0.0">
                  <c:v>3.0006844626967832</c:v>
                </c:pt>
              </c:numCache>
            </c:numRef>
          </c:val>
          <c:extLst>
            <c:ext xmlns:c16="http://schemas.microsoft.com/office/drawing/2014/chart" uri="{C3380CC4-5D6E-409C-BE32-E72D297353CC}">
              <c16:uniqueId val="{00000001-8857-4539-B6E0-B458160AB11B}"/>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years)'!$I$3:$I$8</c:f>
              <c:numCache>
                <c:formatCode>0.00</c:formatCode>
                <c:ptCount val="6"/>
                <c:pt idx="0">
                  <c:v>0</c:v>
                </c:pt>
                <c:pt idx="1">
                  <c:v>0</c:v>
                </c:pt>
                <c:pt idx="2">
                  <c:v>0</c:v>
                </c:pt>
                <c:pt idx="3">
                  <c:v>0</c:v>
                </c:pt>
              </c:numCache>
            </c:numRef>
          </c:val>
          <c:extLst>
            <c:ext xmlns:c16="http://schemas.microsoft.com/office/drawing/2014/chart" uri="{C3380CC4-5D6E-409C-BE32-E72D297353CC}">
              <c16:uniqueId val="{0000000F-F61F-429C-B648-83080D56F475}"/>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3-0675-47A9-9150-E6AF090515FE}"/>
                </c:ext>
              </c:extLst>
            </c:dLbl>
            <c:dLbl>
              <c:idx val="1"/>
              <c:layout>
                <c:manualLayout>
                  <c:x val="-3.2760840652457678E-3"/>
                  <c:y val="-1.550432833235322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675-47A9-9150-E6AF090515FE}"/>
                </c:ext>
              </c:extLst>
            </c:dLbl>
            <c:dLbl>
              <c:idx val="2"/>
              <c:delete val="1"/>
              <c:extLst>
                <c:ext xmlns:c15="http://schemas.microsoft.com/office/drawing/2012/chart" uri="{CE6537A1-D6FC-4f65-9D91-7224C49458BB}"/>
                <c:ext xmlns:c16="http://schemas.microsoft.com/office/drawing/2014/chart" uri="{C3380CC4-5D6E-409C-BE32-E72D297353CC}">
                  <c16:uniqueId val="{00000001-0675-47A9-9150-E6AF090515FE}"/>
                </c:ext>
              </c:extLst>
            </c:dLbl>
            <c:dLbl>
              <c:idx val="3"/>
              <c:delete val="1"/>
              <c:extLst>
                <c:ext xmlns:c15="http://schemas.microsoft.com/office/drawing/2012/chart" uri="{CE6537A1-D6FC-4f65-9D91-7224C49458BB}"/>
                <c:ext xmlns:c16="http://schemas.microsoft.com/office/drawing/2014/chart" uri="{C3380CC4-5D6E-409C-BE32-E72D297353CC}">
                  <c16:uniqueId val="{00000000-8595-46C1-BA26-246CF1FA7AE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years)'!$A$3:$A$8</c:f>
              <c:strCache>
                <c:ptCount val="6"/>
                <c:pt idx="0">
                  <c:v>4843086 
(treating Parkinson's disease et al.)</c:v>
                </c:pt>
                <c:pt idx="1">
                  <c:v>4886812 (compound genus, species)</c:v>
                </c:pt>
                <c:pt idx="2">
                  <c:v>6001861 
(treating RLS)</c:v>
                </c:pt>
                <c:pt idx="3">
                  <c:v>6194445 
(treating RLS)</c:v>
                </c:pt>
                <c:pt idx="4">
                  <c:v>I-517 </c:v>
                </c:pt>
                <c:pt idx="5">
                  <c:v>M-104 </c:v>
                </c:pt>
              </c:strCache>
            </c:strRef>
          </c:cat>
          <c:val>
            <c:numRef>
              <c:f>'Bar Graph (# years)'!$K$3:$K$8</c:f>
              <c:numCache>
                <c:formatCode>0.00</c:formatCode>
                <c:ptCount val="6"/>
                <c:pt idx="0">
                  <c:v>0</c:v>
                </c:pt>
                <c:pt idx="1">
                  <c:v>0.45995893223819301</c:v>
                </c:pt>
                <c:pt idx="2">
                  <c:v>0</c:v>
                </c:pt>
                <c:pt idx="3">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8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2449119447933919E-2"/>
              <c:y val="0.33064652682901935"/>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2.3122962475629952E-2"/>
              <c:y val="0.85441142700739237"/>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8.4394350338858018E-2"/>
          <c:y val="0.93253981285665299"/>
          <c:w val="0.90982823671817481"/>
          <c:h val="6.7460134932701477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352903</xdr:colOff>
      <xdr:row>10</xdr:row>
      <xdr:rowOff>89139</xdr:rowOff>
    </xdr:from>
    <xdr:to>
      <xdr:col>12</xdr:col>
      <xdr:colOff>444500</xdr:colOff>
      <xdr:row>53</xdr:row>
      <xdr:rowOff>88900</xdr:rowOff>
    </xdr:to>
    <xdr:graphicFrame macro="">
      <xdr:nvGraphicFramePr>
        <xdr:cNvPr id="2" name="Chart 1" descr="MIRAPEX NDA 20667 products (0.125 mg, 0.25 mg, 1 mg, 1.25 mg, and 1.5 mg) were first approved July 1, 1997. The 0.5 mg product was approved February 12, 1998, and the 0.75 mg product was approved July 30, 2007. The first generic pramipexole dihydrochloride products (0.125 mg, 0.25 mg, 0.5 mg, 1 mg, and 1.5 mg) approved for treating Parkinson’s disease were available on January 4, 2010.&#10;The first generic pramipexole dihydrochloride products for treating Parkinson’s disease were available on January 4, 2010, due to settlement of patent litigation. Thus, the NDA applicant enjoyed approximately 12.5 years of market exclusivity from the date of FDA approval to the date of generic launch. Additional generic pramipexole dihydrochloride products, also approved for treating Parkinson’s disease, were launched on October 18, 2010 (shown in Figure 21 below), after expiration of U.S. Patent Nos. 4,843,086 and 4,886,812 and before expiration of the two patents covering the treatment of restless legs syndrome. USPTO did not identify any litigation associated with the patents covering the treatment of restless leg syndrome. &#10;For five of the first-approved drug products (0.125 mg, 0.25 mg, 1 mg, 1.25 mg, and 1.5 mg), USPTO identified four patents as well as two exclusivities. The exclusivities included two, three-year exclusivities (I-517, M-104). The first-expiring patents relate to the drug compound and its method of use for treating Parkinson’s disease, among other conditions.  The later-expiring patents relate to methods for treating restless leg syndrome by administering pramipexole. &#10;" title="MIRAPEX (pramipexole dihydrochloride; NDA 20667)">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990600</xdr:colOff>
      <xdr:row>13</xdr:row>
      <xdr:rowOff>152400</xdr:rowOff>
    </xdr:from>
    <xdr:to>
      <xdr:col>7</xdr:col>
      <xdr:colOff>1003300</xdr:colOff>
      <xdr:row>46</xdr:row>
      <xdr:rowOff>152400</xdr:rowOff>
    </xdr:to>
    <xdr:cxnSp macro="">
      <xdr:nvCxnSpPr>
        <xdr:cNvPr id="5" name="Straight Connector 4">
          <a:extLst>
            <a:ext uri="{FF2B5EF4-FFF2-40B4-BE49-F238E27FC236}">
              <a16:creationId xmlns:a16="http://schemas.microsoft.com/office/drawing/2014/main" id="{2CD37C45-939B-42F9-880F-4788985D1318}"/>
            </a:ext>
          </a:extLst>
        </xdr:cNvPr>
        <xdr:cNvCxnSpPr/>
      </xdr:nvCxnSpPr>
      <xdr:spPr>
        <a:xfrm flipH="1">
          <a:off x="14236700" y="5130800"/>
          <a:ext cx="12700" cy="6286500"/>
        </a:xfrm>
        <a:prstGeom prst="line">
          <a:avLst/>
        </a:prstGeom>
        <a:ln w="28575">
          <a:solidFill>
            <a:srgbClr val="7030A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cdr:x>
      <cdr:y>0.872</cdr:y>
    </cdr:from>
    <cdr:to>
      <cdr:x>0.99721</cdr:x>
      <cdr:y>0.91285</cdr:y>
    </cdr:to>
    <cdr:sp macro="" textlink="">
      <cdr:nvSpPr>
        <cdr:cNvPr id="7" name="TextBox 1">
          <a:extLst xmlns:a="http://schemas.openxmlformats.org/drawingml/2006/main">
            <a:ext uri="{FF2B5EF4-FFF2-40B4-BE49-F238E27FC236}">
              <a16:creationId xmlns:a16="http://schemas.microsoft.com/office/drawing/2014/main" id="{02F0229D-D4B6-481D-97E5-DEBA1D96C7BA}"/>
            </a:ext>
          </a:extLst>
        </cdr:cNvPr>
        <cdr:cNvSpPr txBox="1"/>
      </cdr:nvSpPr>
      <cdr:spPr>
        <a:xfrm xmlns:a="http://schemas.openxmlformats.org/drawingml/2006/main">
          <a:off x="0" y="9118699"/>
          <a:ext cx="18989609" cy="4271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a:t>
          </a:r>
          <a:r>
            <a:rPr lang="en-US" sz="1400" b="1">
              <a:solidFill>
                <a:sysClr val="windowText" lastClr="000000"/>
              </a:solidFill>
            </a:rPr>
            <a:t>12/19/1985</a:t>
          </a:r>
          <a:r>
            <a:rPr lang="en-US" sz="1400" b="1" baseline="0">
              <a:solidFill>
                <a:sysClr val="windowText" lastClr="000000"/>
              </a:solidFill>
            </a:rPr>
            <a:t>                                       12/19/1990                                       12/19/1995                                        12/19/2000                                        12/19/2005                                      12/19/2010                                          12/19/2015                                       12/19/2020                       	                      </a:t>
          </a:r>
          <a:endParaRPr lang="en-US" sz="1400" b="1">
            <a:solidFill>
              <a:sysClr val="windowText" lastClr="000000"/>
            </a:solidFill>
          </a:endParaRPr>
        </a:p>
      </cdr:txBody>
    </cdr:sp>
  </cdr:relSizeAnchor>
  <cdr:relSizeAnchor xmlns:cdr="http://schemas.openxmlformats.org/drawingml/2006/chartDrawing">
    <cdr:from>
      <cdr:x>0.63284</cdr:x>
      <cdr:y>0.07234</cdr:y>
    </cdr:from>
    <cdr:to>
      <cdr:x>0.7169</cdr:x>
      <cdr:y>0.14416</cdr:y>
    </cdr:to>
    <cdr:sp macro="" textlink="">
      <cdr:nvSpPr>
        <cdr:cNvPr id="3" name="TextBox 7">
          <a:extLst xmlns:a="http://schemas.openxmlformats.org/drawingml/2006/main">
            <a:ext uri="{FF2B5EF4-FFF2-40B4-BE49-F238E27FC236}">
              <a16:creationId xmlns:a16="http://schemas.microsoft.com/office/drawing/2014/main" id="{9DED849D-FDA4-4FEE-A12B-F719AA59D1F0}"/>
            </a:ext>
          </a:extLst>
        </cdr:cNvPr>
        <cdr:cNvSpPr txBox="1"/>
      </cdr:nvSpPr>
      <cdr:spPr>
        <a:xfrm xmlns:a="http://schemas.openxmlformats.org/drawingml/2006/main">
          <a:off x="12266315" y="592556"/>
          <a:ext cx="1629326" cy="588296"/>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 1/4/2010</a:t>
          </a:r>
        </a:p>
      </cdr:txBody>
    </cdr:sp>
  </cdr:relSizeAnchor>
  <cdr:relSizeAnchor xmlns:cdr="http://schemas.openxmlformats.org/drawingml/2006/chartDrawing">
    <cdr:from>
      <cdr:x>0.3094</cdr:x>
      <cdr:y>0.07256</cdr:y>
    </cdr:from>
    <cdr:to>
      <cdr:x>0.38213</cdr:x>
      <cdr:y>0.14416</cdr:y>
    </cdr:to>
    <cdr:sp macro="" textlink="">
      <cdr:nvSpPr>
        <cdr:cNvPr id="4"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5997051" y="594354"/>
          <a:ext cx="1409718" cy="586495"/>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7/1/1997</a:t>
          </a:r>
        </a:p>
      </cdr:txBody>
    </cdr:sp>
  </cdr:relSizeAnchor>
  <cdr:relSizeAnchor xmlns:cdr="http://schemas.openxmlformats.org/drawingml/2006/chartDrawing">
    <cdr:from>
      <cdr:x>0.38344</cdr:x>
      <cdr:y>0.07284</cdr:y>
    </cdr:from>
    <cdr:to>
      <cdr:x>0.38475</cdr:x>
      <cdr:y>0.8372</cdr:y>
    </cdr:to>
    <cdr:cxnSp macro="">
      <cdr:nvCxnSpPr>
        <cdr:cNvPr id="6" name="Straight Connector 5">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7432186" y="596651"/>
          <a:ext cx="25392" cy="6261073"/>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C22"/>
  <sheetViews>
    <sheetView zoomScaleNormal="100" workbookViewId="0">
      <pane xSplit="1" ySplit="2" topLeftCell="B3" activePane="bottomRight" state="frozen"/>
      <selection pane="bottomRight" activeCell="K19" sqref="K19"/>
      <selection pane="bottomLeft" activeCell="A3" sqref="A3"/>
      <selection pane="topRight" activeCell="B1" sqref="B1"/>
    </sheetView>
  </sheetViews>
  <sheetFormatPr defaultRowHeight="15"/>
  <cols>
    <col min="1" max="1" width="42.28515625" bestFit="1" customWidth="1"/>
    <col min="2" max="2" width="17.42578125" customWidth="1"/>
    <col min="3" max="3" width="15.85546875" style="1" customWidth="1"/>
    <col min="4" max="4" width="27" customWidth="1"/>
    <col min="5" max="5" width="14.85546875" style="1" customWidth="1"/>
    <col min="6" max="6" width="24.7109375" customWidth="1"/>
    <col min="7" max="7" width="16" style="1" customWidth="1"/>
    <col min="8" max="8" width="25.28515625" customWidth="1"/>
    <col min="9" max="9" width="14.28515625" style="1" customWidth="1"/>
    <col min="10" max="10" width="16.7109375" customWidth="1"/>
    <col min="11" max="11" width="20.5703125" customWidth="1"/>
    <col min="12" max="12" width="29.5703125" customWidth="1"/>
    <col min="13" max="13" width="30.42578125" customWidth="1"/>
    <col min="14" max="14" width="14.7109375" customWidth="1"/>
    <col min="15" max="15" width="18" customWidth="1"/>
    <col min="16" max="18" width="21.140625" customWidth="1"/>
    <col min="19" max="20" width="21.140625" style="44" customWidth="1"/>
    <col min="21" max="21" width="21.85546875" customWidth="1"/>
    <col min="22" max="22" width="27" customWidth="1"/>
    <col min="23" max="23" width="20.7109375" bestFit="1" customWidth="1"/>
    <col min="24" max="24" width="10.5703125" bestFit="1" customWidth="1"/>
  </cols>
  <sheetData>
    <row r="1" spans="1:29" s="36" customFormat="1" ht="76.150000000000006" customHeight="1">
      <c r="A1" s="28" t="s">
        <v>0</v>
      </c>
      <c r="B1" s="29" t="s">
        <v>1</v>
      </c>
      <c r="C1" s="29" t="s">
        <v>2</v>
      </c>
      <c r="D1" s="29" t="s">
        <v>3</v>
      </c>
      <c r="E1" s="29" t="s">
        <v>4</v>
      </c>
      <c r="F1" s="30" t="s">
        <v>5</v>
      </c>
      <c r="G1" s="29" t="s">
        <v>6</v>
      </c>
      <c r="H1" s="31" t="s">
        <v>7</v>
      </c>
      <c r="I1" s="29" t="s">
        <v>8</v>
      </c>
      <c r="J1" s="29" t="s">
        <v>9</v>
      </c>
      <c r="K1" s="32" t="s">
        <v>10</v>
      </c>
      <c r="L1" s="48" t="s">
        <v>11</v>
      </c>
      <c r="M1" s="64" t="s">
        <v>12</v>
      </c>
      <c r="N1" s="33" t="s">
        <v>13</v>
      </c>
      <c r="O1" s="29" t="s">
        <v>14</v>
      </c>
      <c r="P1" s="12" t="s">
        <v>15</v>
      </c>
      <c r="Q1" s="29" t="s">
        <v>16</v>
      </c>
      <c r="R1" s="29" t="s">
        <v>17</v>
      </c>
      <c r="S1" s="49" t="s">
        <v>18</v>
      </c>
      <c r="T1" s="50" t="s">
        <v>19</v>
      </c>
      <c r="U1" s="37" t="s">
        <v>20</v>
      </c>
      <c r="V1" s="34" t="s">
        <v>21</v>
      </c>
      <c r="W1" s="35" t="s">
        <v>22</v>
      </c>
    </row>
    <row r="2" spans="1:29" s="14" customFormat="1" ht="91.5">
      <c r="A2" s="18" t="s">
        <v>23</v>
      </c>
      <c r="B2" s="18" t="s">
        <v>24</v>
      </c>
      <c r="C2" s="18" t="s">
        <v>24</v>
      </c>
      <c r="D2" s="18" t="s">
        <v>25</v>
      </c>
      <c r="E2" s="18" t="s">
        <v>24</v>
      </c>
      <c r="F2" s="18" t="s">
        <v>26</v>
      </c>
      <c r="G2" s="18" t="s">
        <v>24</v>
      </c>
      <c r="H2" s="18" t="s">
        <v>27</v>
      </c>
      <c r="I2" s="47" t="s">
        <v>28</v>
      </c>
      <c r="J2" s="18" t="s">
        <v>24</v>
      </c>
      <c r="K2" s="18" t="s">
        <v>29</v>
      </c>
      <c r="L2" s="47" t="s">
        <v>30</v>
      </c>
      <c r="M2" s="65" t="s">
        <v>31</v>
      </c>
      <c r="N2" s="18" t="s">
        <v>32</v>
      </c>
      <c r="O2" s="18" t="s">
        <v>33</v>
      </c>
      <c r="P2" s="18" t="s">
        <v>34</v>
      </c>
      <c r="Q2" s="18" t="s">
        <v>35</v>
      </c>
      <c r="R2" s="18" t="s">
        <v>36</v>
      </c>
      <c r="S2" s="51" t="s">
        <v>37</v>
      </c>
      <c r="T2" s="51" t="s">
        <v>38</v>
      </c>
      <c r="U2" s="19" t="s">
        <v>24</v>
      </c>
      <c r="V2" s="19" t="s">
        <v>39</v>
      </c>
      <c r="W2" s="19" t="s">
        <v>40</v>
      </c>
    </row>
    <row r="3" spans="1:29" s="14" customFormat="1">
      <c r="A3" s="6">
        <v>4843086</v>
      </c>
      <c r="B3" s="2">
        <v>31400</v>
      </c>
      <c r="C3" s="2">
        <v>31400</v>
      </c>
      <c r="D3" s="15">
        <f>DATEDIF(B3, C3, "D")</f>
        <v>0</v>
      </c>
      <c r="E3" s="61">
        <v>32104</v>
      </c>
      <c r="F3" s="4">
        <f>DATEDIF(C3, E3, "D")</f>
        <v>704</v>
      </c>
      <c r="G3" s="61">
        <v>32686</v>
      </c>
      <c r="H3" s="4">
        <f>DATEDIF(E3, G3, "D")</f>
        <v>582</v>
      </c>
      <c r="I3" s="74">
        <f>DATE(YEAR(G3) + 17,MONTH(G3),DAY(G3))</f>
        <v>38895</v>
      </c>
      <c r="J3" s="2">
        <v>35612</v>
      </c>
      <c r="K3" s="8">
        <f>IF(J3&lt;G3, 0, IF(Q3&lt;I3, IF(Q3&lt;J3, (Q3-G3), (J3-G3)), IF(I3&lt;J3, (I3-G3), (J3-G3))))</f>
        <v>2926</v>
      </c>
      <c r="L3" s="62">
        <f>O3</f>
        <v>38895</v>
      </c>
      <c r="M3" s="15">
        <f>IF(G3&lt;J3, IF(Q3&lt;I3, (Q3-J3), (I3-J3)), IF(Q3&lt;I3, (Q3-G3), (I3-G3)))</f>
        <v>3283</v>
      </c>
      <c r="N3" s="15">
        <v>0</v>
      </c>
      <c r="O3" s="10">
        <f>I3+N3</f>
        <v>38895</v>
      </c>
      <c r="P3" s="15">
        <v>0</v>
      </c>
      <c r="Q3" s="10">
        <f>IF(L3&gt;O3, O3, L3)</f>
        <v>38895</v>
      </c>
      <c r="R3" s="10">
        <f>Q3+P3</f>
        <v>38895</v>
      </c>
      <c r="S3" s="60"/>
      <c r="T3" s="60"/>
      <c r="U3" s="66"/>
      <c r="V3" s="66"/>
      <c r="W3" s="11">
        <f>DATEDIF(Q3, O3, "D")</f>
        <v>0</v>
      </c>
    </row>
    <row r="4" spans="1:29">
      <c r="A4" s="6">
        <v>4886812</v>
      </c>
      <c r="B4" s="2">
        <v>31400</v>
      </c>
      <c r="C4" s="2">
        <v>31400</v>
      </c>
      <c r="D4" s="7">
        <f>DATEDIF(B4, C4, "D")</f>
        <v>0</v>
      </c>
      <c r="E4" s="2">
        <v>32428</v>
      </c>
      <c r="F4" s="4">
        <f>DATEDIF(C4, E4, "D")</f>
        <v>1028</v>
      </c>
      <c r="G4" s="2">
        <v>32854</v>
      </c>
      <c r="H4" s="4">
        <f>DATEDIF(E4, G4, "D")</f>
        <v>426</v>
      </c>
      <c r="I4" s="74">
        <f>DATE(YEAR(G4) + 17,MONTH(G4),DAY(G4))</f>
        <v>39063</v>
      </c>
      <c r="J4" s="2">
        <v>35612</v>
      </c>
      <c r="K4" s="8">
        <f>IF(J4&lt;G4, 0, IF(Q4&lt;I4, IF(Q4&lt;J4, (Q4-G4), (J4-G4)), IF(I4&lt;J4, (I4-G4), (J4-G4))))</f>
        <v>2758</v>
      </c>
      <c r="L4" s="3">
        <v>38895</v>
      </c>
      <c r="M4" s="15">
        <f>IF(G4&lt;J4, IF(Q4&lt;I4, (Q4-J4), (I4-J4)), IF(Q4&lt;I4, (Q4-G4), (I4-G4)))</f>
        <v>3283</v>
      </c>
      <c r="N4" s="8">
        <v>0</v>
      </c>
      <c r="O4" s="10">
        <f>I4+N4</f>
        <v>39063</v>
      </c>
      <c r="P4" s="46">
        <v>1564</v>
      </c>
      <c r="Q4" s="10">
        <f>IF(L4&gt;O4, O4, L4)</f>
        <v>38895</v>
      </c>
      <c r="R4" s="10">
        <f>Q4+P4</f>
        <v>40459</v>
      </c>
      <c r="S4" s="10"/>
      <c r="T4" s="10"/>
      <c r="U4" s="39"/>
      <c r="V4" s="43"/>
      <c r="W4" s="11">
        <f t="shared" ref="W4:W6" si="0">DATEDIF(Q4, O4, "D")</f>
        <v>168</v>
      </c>
      <c r="X4" s="44"/>
      <c r="Y4" s="44"/>
      <c r="Z4" s="44"/>
      <c r="AA4" s="44"/>
      <c r="AB4" s="44"/>
      <c r="AC4" s="44"/>
    </row>
    <row r="5" spans="1:29">
      <c r="A5" s="6">
        <v>6001861</v>
      </c>
      <c r="B5" s="2">
        <v>31400</v>
      </c>
      <c r="C5" s="2">
        <v>35811</v>
      </c>
      <c r="D5" s="7">
        <f>DATEDIF(B5, C5, "D")</f>
        <v>4411</v>
      </c>
      <c r="E5" s="2">
        <v>35811</v>
      </c>
      <c r="F5" s="4">
        <f>DATEDIF(C5, E5, "D")</f>
        <v>0</v>
      </c>
      <c r="G5" s="2">
        <v>36508</v>
      </c>
      <c r="H5" s="4">
        <f>DATEDIF(E5, G5, "D")</f>
        <v>697</v>
      </c>
      <c r="I5" s="74">
        <f>DATE(YEAR(C5) + 20,MONTH(C5),DAY(C5))</f>
        <v>43116</v>
      </c>
      <c r="J5" s="2">
        <v>35612</v>
      </c>
      <c r="K5" s="8">
        <f>IF(J5&lt;G5, 0, IF(Q5&lt;I5, IF(Q5&lt;J5, (Q5-G5), (J5-G5)), IF(I5&lt;J5, (I5-G5), (J5-G5))))</f>
        <v>0</v>
      </c>
      <c r="L5" s="3">
        <f>O5</f>
        <v>43116</v>
      </c>
      <c r="M5" s="15">
        <f>IF(G5&lt;J5, IF(Q5&lt;I5, (Q5-J5), (I5-J5)), IF(Q5&lt;I5, (Q5-G5), (I5-G5)))</f>
        <v>6608</v>
      </c>
      <c r="N5" s="8">
        <v>0</v>
      </c>
      <c r="O5" s="10">
        <f t="shared" ref="O5:O6" si="1">I5+N5</f>
        <v>43116</v>
      </c>
      <c r="P5" s="7">
        <v>0</v>
      </c>
      <c r="Q5" s="10">
        <f>IF(L5&gt;O5, O5, L5)</f>
        <v>43116</v>
      </c>
      <c r="R5" s="10">
        <f t="shared" ref="R5:R6" si="2">Q5+P5</f>
        <v>43116</v>
      </c>
      <c r="S5" s="10"/>
      <c r="T5" s="10"/>
      <c r="U5" s="39"/>
      <c r="V5" s="43"/>
      <c r="W5" s="11">
        <f t="shared" si="0"/>
        <v>0</v>
      </c>
      <c r="X5" s="44"/>
      <c r="Y5" s="44"/>
      <c r="Z5" s="44"/>
      <c r="AA5" s="44"/>
      <c r="AB5" s="44"/>
      <c r="AC5" s="44"/>
    </row>
    <row r="6" spans="1:29">
      <c r="A6" s="6">
        <v>6194445</v>
      </c>
      <c r="B6" s="2">
        <v>31400</v>
      </c>
      <c r="C6" s="2">
        <v>35811</v>
      </c>
      <c r="D6" s="7">
        <f t="shared" ref="D6:D8" si="3">DATEDIF(B6, C6, "D")</f>
        <v>4411</v>
      </c>
      <c r="E6" s="2">
        <v>36460</v>
      </c>
      <c r="F6" s="4">
        <f t="shared" ref="F6" si="4">DATEDIF(C6, E6, "D")</f>
        <v>649</v>
      </c>
      <c r="G6" s="2">
        <v>36949</v>
      </c>
      <c r="H6" s="4">
        <f>DATEDIF(E6, G6, "D")</f>
        <v>489</v>
      </c>
      <c r="I6" s="74">
        <f>DATE(YEAR(C6) + 20,MONTH(C6),DAY(C6))</f>
        <v>43116</v>
      </c>
      <c r="J6" s="2">
        <v>35612</v>
      </c>
      <c r="K6" s="8">
        <f>IF(J6&lt;G6, 0, IF(Q6&lt;I6, IF(Q6&lt;J6, (Q6-G6), (J6-G6)), IF(I6&lt;J6, (I6-G6), (J6-G6))))</f>
        <v>0</v>
      </c>
      <c r="L6" s="10">
        <v>43116</v>
      </c>
      <c r="M6" s="15">
        <f>IF(G6&lt;J6, IF(Q6&lt;I6, (Q6-J6), (I6-J6)), IF(Q6&lt;I6, (Q6-G6), (I6-G6)))</f>
        <v>6167</v>
      </c>
      <c r="N6" s="8">
        <v>0</v>
      </c>
      <c r="O6" s="10">
        <f t="shared" si="1"/>
        <v>43116</v>
      </c>
      <c r="P6" s="7">
        <v>0</v>
      </c>
      <c r="Q6" s="10">
        <f>IF(L6&gt;O6, O6, L6)</f>
        <v>43116</v>
      </c>
      <c r="R6" s="10">
        <f t="shared" si="2"/>
        <v>43116</v>
      </c>
      <c r="S6" s="10"/>
      <c r="T6" s="10"/>
      <c r="U6" s="38"/>
      <c r="V6" s="43"/>
      <c r="W6" s="11">
        <f t="shared" si="0"/>
        <v>0</v>
      </c>
      <c r="X6" s="44"/>
      <c r="Y6" s="44"/>
      <c r="Z6" s="44"/>
      <c r="AA6" s="44"/>
      <c r="AB6" s="44"/>
      <c r="AC6" s="44"/>
    </row>
    <row r="7" spans="1:29" s="44" customFormat="1">
      <c r="A7" s="13" t="s">
        <v>41</v>
      </c>
      <c r="B7" s="40">
        <v>31400</v>
      </c>
      <c r="C7" s="40">
        <v>39028</v>
      </c>
      <c r="D7" s="41">
        <f t="shared" si="3"/>
        <v>7628</v>
      </c>
      <c r="E7" s="13"/>
      <c r="F7" s="13"/>
      <c r="G7" s="13"/>
      <c r="H7" s="13"/>
      <c r="I7" s="13"/>
      <c r="J7" s="40">
        <v>35612</v>
      </c>
      <c r="K7" s="13"/>
      <c r="L7" s="13"/>
      <c r="M7" s="13"/>
      <c r="N7" s="13"/>
      <c r="O7" s="13"/>
      <c r="P7" s="13"/>
      <c r="Q7" s="13"/>
      <c r="R7" s="13"/>
      <c r="S7" s="13"/>
      <c r="T7" s="13"/>
      <c r="U7" s="40">
        <v>40124</v>
      </c>
      <c r="V7" s="63">
        <f>DATEDIF(C7,U7,"D")</f>
        <v>1096</v>
      </c>
      <c r="W7" s="13"/>
    </row>
    <row r="8" spans="1:29" s="44" customFormat="1">
      <c r="A8" s="13" t="s">
        <v>42</v>
      </c>
      <c r="B8" s="40">
        <v>31400</v>
      </c>
      <c r="C8" s="40">
        <v>40676</v>
      </c>
      <c r="D8" s="41">
        <f t="shared" si="3"/>
        <v>9276</v>
      </c>
      <c r="E8" s="13"/>
      <c r="F8" s="13"/>
      <c r="G8" s="13"/>
      <c r="H8" s="13"/>
      <c r="I8" s="13"/>
      <c r="J8" s="40">
        <v>35612</v>
      </c>
      <c r="K8" s="13"/>
      <c r="L8" s="13"/>
      <c r="M8" s="13"/>
      <c r="N8" s="13"/>
      <c r="O8" s="13"/>
      <c r="P8" s="13"/>
      <c r="Q8" s="13"/>
      <c r="R8" s="13"/>
      <c r="S8" s="13"/>
      <c r="T8" s="13"/>
      <c r="U8" s="40">
        <v>41772</v>
      </c>
      <c r="V8" s="63">
        <f>DATEDIF(C8,U8,"D")</f>
        <v>1096</v>
      </c>
      <c r="W8" s="13"/>
    </row>
    <row r="9" spans="1:29" s="6" customFormat="1">
      <c r="A9" s="57"/>
      <c r="B9" s="58"/>
      <c r="C9" s="58"/>
      <c r="D9" s="59"/>
      <c r="E9" s="57"/>
      <c r="F9" s="57"/>
      <c r="G9" s="57"/>
      <c r="H9" s="57"/>
      <c r="I9" s="57"/>
      <c r="J9" s="58"/>
      <c r="K9" s="57"/>
      <c r="L9" s="57"/>
      <c r="M9" s="57"/>
      <c r="N9" s="57"/>
      <c r="O9" s="57"/>
      <c r="P9" s="57"/>
      <c r="Q9" s="57"/>
      <c r="R9" s="57"/>
      <c r="S9" s="57"/>
      <c r="T9" s="57"/>
      <c r="U9" s="58"/>
      <c r="V9" s="59"/>
      <c r="W9" s="57"/>
    </row>
    <row r="10" spans="1:29" s="67" customFormat="1" ht="30.75" customHeight="1">
      <c r="A10" s="52"/>
      <c r="B10" s="52"/>
      <c r="C10" s="52"/>
      <c r="D10" s="52"/>
      <c r="E10" s="52"/>
      <c r="F10" s="52"/>
      <c r="G10" s="52"/>
      <c r="H10" s="52"/>
      <c r="I10" s="52"/>
      <c r="J10" s="52"/>
      <c r="K10" s="52"/>
      <c r="L10" s="52"/>
      <c r="M10" s="52"/>
      <c r="N10" s="52"/>
      <c r="O10" s="52"/>
      <c r="P10" s="52"/>
      <c r="Q10" s="52"/>
      <c r="R10" s="52"/>
      <c r="S10" s="52"/>
      <c r="T10" s="52"/>
      <c r="W10" s="16"/>
    </row>
    <row r="11" spans="1:29" s="6" customFormat="1">
      <c r="A11" s="53"/>
      <c r="B11" s="53"/>
      <c r="C11" s="53"/>
      <c r="D11" s="54"/>
      <c r="E11" s="53"/>
      <c r="F11" s="55"/>
      <c r="G11" s="53"/>
      <c r="H11" s="54"/>
      <c r="I11" s="53"/>
      <c r="J11" s="53"/>
      <c r="K11" s="53"/>
      <c r="L11" s="53"/>
      <c r="M11" s="53"/>
      <c r="N11" s="53"/>
      <c r="O11" s="53"/>
      <c r="P11" s="53"/>
      <c r="Q11" s="53"/>
      <c r="R11" s="54"/>
      <c r="S11" s="53"/>
      <c r="T11" s="53"/>
      <c r="W11" s="8"/>
    </row>
    <row r="12" spans="1:29" s="6" customFormat="1">
      <c r="A12" s="53"/>
      <c r="B12" s="53"/>
      <c r="C12" s="53"/>
      <c r="D12" s="53"/>
      <c r="E12" s="53"/>
      <c r="F12" s="55"/>
      <c r="G12" s="53"/>
      <c r="H12" s="54"/>
      <c r="I12" s="54"/>
      <c r="J12" s="53"/>
      <c r="K12" s="53"/>
      <c r="L12" s="53"/>
      <c r="M12" s="53"/>
      <c r="N12" s="53"/>
      <c r="O12" s="53"/>
      <c r="P12" s="53"/>
      <c r="Q12" s="53"/>
      <c r="R12" s="54"/>
      <c r="S12" s="53"/>
      <c r="T12" s="53"/>
      <c r="W12" s="8"/>
    </row>
    <row r="13" spans="1:29" s="6" customFormat="1">
      <c r="A13" s="53"/>
      <c r="B13" s="53"/>
      <c r="C13" s="53"/>
      <c r="D13" s="53"/>
      <c r="E13" s="53"/>
      <c r="F13" s="55"/>
      <c r="G13" s="53"/>
      <c r="H13" s="54"/>
      <c r="I13" s="53"/>
      <c r="J13" s="53"/>
      <c r="K13" s="53"/>
      <c r="L13" s="53"/>
      <c r="M13" s="53"/>
      <c r="N13" s="53"/>
      <c r="O13" s="53"/>
      <c r="P13" s="53"/>
      <c r="Q13" s="53"/>
      <c r="R13" s="53"/>
      <c r="S13" s="53"/>
      <c r="T13" s="53"/>
      <c r="W13" s="8"/>
    </row>
    <row r="14" spans="1:29" s="6" customFormat="1">
      <c r="A14" s="53"/>
      <c r="B14" s="53"/>
      <c r="C14" s="53"/>
      <c r="D14" s="53"/>
      <c r="E14" s="53"/>
      <c r="F14" s="55"/>
      <c r="G14" s="53"/>
      <c r="H14" s="54"/>
      <c r="I14" s="53"/>
      <c r="J14" s="53"/>
      <c r="K14" s="53"/>
      <c r="L14" s="53"/>
      <c r="M14" s="53"/>
      <c r="N14" s="53"/>
      <c r="O14" s="53"/>
      <c r="P14" s="53"/>
      <c r="Q14" s="53"/>
      <c r="R14" s="53"/>
      <c r="S14" s="53"/>
      <c r="T14" s="53"/>
    </row>
    <row r="15" spans="1:29" s="6" customFormat="1">
      <c r="A15" s="53"/>
      <c r="B15" s="53"/>
      <c r="C15" s="53"/>
      <c r="D15" s="53"/>
      <c r="E15" s="53"/>
      <c r="F15" s="55"/>
      <c r="G15" s="53"/>
      <c r="H15" s="54"/>
      <c r="I15" s="53"/>
      <c r="J15" s="53"/>
      <c r="K15" s="53"/>
      <c r="L15" s="53"/>
      <c r="M15" s="53"/>
      <c r="N15" s="53"/>
      <c r="O15" s="53"/>
      <c r="P15" s="53"/>
      <c r="Q15" s="53"/>
      <c r="R15" s="53"/>
      <c r="S15" s="53"/>
      <c r="T15" s="53"/>
    </row>
    <row r="16" spans="1:29" s="6" customFormat="1">
      <c r="A16" s="53"/>
      <c r="B16" s="53"/>
      <c r="C16" s="53"/>
      <c r="D16" s="53"/>
      <c r="E16" s="53"/>
      <c r="F16" s="55"/>
      <c r="G16" s="53"/>
      <c r="H16" s="54"/>
      <c r="I16" s="53"/>
      <c r="J16" s="53"/>
      <c r="K16" s="53"/>
      <c r="L16" s="53"/>
      <c r="M16" s="53"/>
      <c r="N16" s="53"/>
      <c r="O16" s="53"/>
      <c r="P16" s="53"/>
      <c r="Q16" s="53"/>
      <c r="R16" s="53"/>
      <c r="S16" s="53"/>
      <c r="T16" s="53"/>
    </row>
    <row r="17" spans="1:29" s="6" customFormat="1">
      <c r="A17" s="53"/>
      <c r="B17" s="53"/>
      <c r="C17" s="53"/>
      <c r="D17" s="53"/>
      <c r="E17" s="53"/>
      <c r="F17" s="55"/>
      <c r="G17" s="53"/>
      <c r="H17" s="54"/>
      <c r="I17" s="53"/>
      <c r="J17" s="53"/>
      <c r="K17" s="53"/>
      <c r="L17" s="53"/>
      <c r="M17" s="53"/>
      <c r="N17" s="53"/>
      <c r="O17" s="53"/>
      <c r="P17" s="53"/>
      <c r="Q17" s="53"/>
      <c r="R17" s="53"/>
      <c r="S17" s="53"/>
      <c r="T17" s="53"/>
    </row>
    <row r="18" spans="1:29" s="6" customFormat="1">
      <c r="A18" s="53"/>
      <c r="B18" s="53"/>
      <c r="C18" s="53"/>
      <c r="D18" s="53"/>
      <c r="E18" s="53"/>
      <c r="F18" s="55"/>
      <c r="G18" s="53"/>
      <c r="H18" s="54"/>
      <c r="I18" s="53"/>
      <c r="J18" s="53"/>
      <c r="K18" s="53"/>
      <c r="L18" s="53"/>
      <c r="M18" s="53"/>
      <c r="N18" s="53"/>
      <c r="O18" s="53"/>
      <c r="P18" s="53"/>
      <c r="Q18" s="53"/>
      <c r="R18" s="53"/>
      <c r="S18" s="53"/>
      <c r="T18" s="53"/>
    </row>
    <row r="19" spans="1:29" s="6" customFormat="1">
      <c r="A19" s="53"/>
      <c r="B19" s="53"/>
      <c r="C19" s="53"/>
      <c r="D19" s="53"/>
      <c r="E19" s="53"/>
      <c r="F19" s="55"/>
      <c r="G19" s="53"/>
      <c r="H19" s="54"/>
      <c r="I19" s="53"/>
      <c r="J19" s="53"/>
      <c r="K19" s="53"/>
      <c r="L19" s="53"/>
      <c r="M19" s="53"/>
      <c r="N19" s="53"/>
      <c r="O19" s="53"/>
      <c r="P19" s="53"/>
      <c r="Q19" s="53"/>
      <c r="R19" s="53"/>
      <c r="S19" s="53"/>
      <c r="T19" s="53"/>
    </row>
    <row r="20" spans="1:29" s="6" customFormat="1">
      <c r="C20" s="8"/>
      <c r="E20" s="8"/>
      <c r="G20" s="8"/>
      <c r="I20" s="8"/>
      <c r="K20" s="56"/>
      <c r="Q20" s="14"/>
    </row>
    <row r="21" spans="1:29">
      <c r="A21" s="44"/>
      <c r="B21" s="44"/>
      <c r="D21" s="44"/>
      <c r="F21" s="44"/>
      <c r="H21" s="44"/>
      <c r="J21" s="44"/>
      <c r="K21" s="45"/>
      <c r="L21" s="44"/>
      <c r="M21" s="44"/>
      <c r="N21" s="44"/>
      <c r="O21" s="44"/>
      <c r="P21" s="44"/>
      <c r="Q21" s="44"/>
      <c r="R21" s="44"/>
      <c r="U21" s="44"/>
      <c r="V21" s="44"/>
      <c r="W21" s="44"/>
      <c r="X21" s="44"/>
      <c r="Y21" s="44"/>
      <c r="Z21" s="44"/>
      <c r="AA21" s="44"/>
      <c r="AB21" s="44"/>
      <c r="AC21" s="44"/>
    </row>
    <row r="22" spans="1:29">
      <c r="A22" s="73"/>
      <c r="B22" s="44"/>
      <c r="D22" s="44"/>
      <c r="F22" s="44"/>
      <c r="H22" s="44"/>
      <c r="J22" s="44"/>
      <c r="K22" s="44"/>
      <c r="L22" s="44"/>
      <c r="M22" s="44"/>
      <c r="N22" s="44"/>
      <c r="O22" s="44"/>
      <c r="P22" s="44"/>
      <c r="Q22" s="44"/>
      <c r="R22" s="44"/>
      <c r="U22" s="44"/>
      <c r="V22" s="44"/>
      <c r="W22" s="44"/>
      <c r="X22" s="44"/>
      <c r="Y22" s="44"/>
      <c r="Z22" s="44"/>
      <c r="AA22" s="44"/>
      <c r="AB22" s="44"/>
      <c r="AC22" s="44"/>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Z8"/>
  <sheetViews>
    <sheetView showGridLines="0" tabSelected="1" zoomScale="75" zoomScaleNormal="75" workbookViewId="0">
      <pane ySplit="1" topLeftCell="C6" activePane="bottomLeft" state="frozen"/>
      <selection pane="bottomLeft" activeCell="C6" sqref="C6"/>
    </sheetView>
  </sheetViews>
  <sheetFormatPr defaultRowHeight="15"/>
  <cols>
    <col min="1" max="1" width="36.5703125" bestFit="1" customWidth="1"/>
    <col min="2" max="2" width="22.42578125" customWidth="1"/>
    <col min="3" max="3" width="23" customWidth="1"/>
    <col min="4" max="4" width="21.28515625" customWidth="1"/>
    <col min="5" max="5" width="19.42578125" bestFit="1" customWidth="1"/>
    <col min="6" max="6" width="37.7109375" customWidth="1"/>
    <col min="7" max="7" width="38" customWidth="1"/>
    <col min="8" max="10" width="20" customWidth="1"/>
    <col min="11" max="11" width="21.5703125" customWidth="1"/>
  </cols>
  <sheetData>
    <row r="1" spans="1:26" ht="69" customHeight="1">
      <c r="A1" s="27" t="s">
        <v>43</v>
      </c>
      <c r="B1" s="27" t="s">
        <v>44</v>
      </c>
      <c r="C1" s="20" t="s">
        <v>45</v>
      </c>
      <c r="D1" s="21" t="s">
        <v>46</v>
      </c>
      <c r="E1" s="22" t="s">
        <v>47</v>
      </c>
      <c r="F1" s="23" t="s">
        <v>48</v>
      </c>
      <c r="G1" s="24" t="s">
        <v>49</v>
      </c>
      <c r="H1" s="72" t="s">
        <v>50</v>
      </c>
      <c r="I1" s="70" t="s">
        <v>51</v>
      </c>
      <c r="J1" s="25" t="s">
        <v>52</v>
      </c>
      <c r="K1" s="26" t="s">
        <v>53</v>
      </c>
      <c r="L1" s="44"/>
      <c r="M1" s="44"/>
      <c r="N1" s="44"/>
      <c r="O1" s="44"/>
      <c r="P1" s="44"/>
      <c r="Q1" s="44"/>
      <c r="R1" s="44"/>
      <c r="S1" s="44"/>
      <c r="T1" s="44"/>
      <c r="U1" s="44"/>
      <c r="V1" s="44"/>
      <c r="W1" s="44"/>
      <c r="X1" s="44"/>
      <c r="Y1" s="44"/>
      <c r="Z1" s="44"/>
    </row>
    <row r="2" spans="1:26" ht="112.5" customHeight="1">
      <c r="A2" s="17" t="s">
        <v>54</v>
      </c>
      <c r="B2" s="17" t="s">
        <v>55</v>
      </c>
      <c r="C2" s="17" t="s">
        <v>56</v>
      </c>
      <c r="D2" s="17" t="s">
        <v>57</v>
      </c>
      <c r="E2" s="17" t="s">
        <v>58</v>
      </c>
      <c r="F2" s="17" t="s">
        <v>59</v>
      </c>
      <c r="G2" s="17" t="s">
        <v>60</v>
      </c>
      <c r="H2" s="17" t="s">
        <v>61</v>
      </c>
      <c r="I2" s="17" t="s">
        <v>62</v>
      </c>
      <c r="J2" s="17" t="s">
        <v>63</v>
      </c>
      <c r="K2" s="17" t="s">
        <v>64</v>
      </c>
      <c r="L2" s="15"/>
      <c r="M2" s="15"/>
      <c r="N2" s="15"/>
      <c r="O2" s="15"/>
      <c r="P2" s="15"/>
      <c r="Q2" s="16"/>
      <c r="R2" s="16"/>
      <c r="S2" s="16"/>
      <c r="T2" s="16"/>
      <c r="U2" s="15"/>
      <c r="V2" s="15"/>
      <c r="W2" s="15"/>
      <c r="X2" s="15"/>
      <c r="Y2" s="15"/>
      <c r="Z2" s="15"/>
    </row>
    <row r="3" spans="1:26" ht="30">
      <c r="A3" s="71" t="s">
        <v>65</v>
      </c>
      <c r="B3" s="9">
        <f>'Data for Bar Graph (# days)'!D3/365.25</f>
        <v>0</v>
      </c>
      <c r="C3" s="9">
        <f>'Data for Bar Graph (# days)'!F3/365.25</f>
        <v>1.9274469541409993</v>
      </c>
      <c r="D3" s="9">
        <f>'Data for Bar Graph (# days)'!H3/365.25</f>
        <v>1.593429158110883</v>
      </c>
      <c r="E3" s="9">
        <f>'Data for Bar Graph (# days)'!K3/365.25</f>
        <v>8.0109514031485283</v>
      </c>
      <c r="F3" s="9">
        <f>'Data for Bar Graph (# days)'!M3/365.25</f>
        <v>8.988364134154688</v>
      </c>
      <c r="G3" s="5">
        <f>IF(K3&gt;0, IF(((('Data for Bar Graph (# days)'!N3-'Data for Bar Graph (# days)'!W3))/365.25)&gt;0, (('Data for Bar Graph (# days)'!N3-'Data for Bar Graph (# days)'!W3))/365.25, 0), ('Data for Bar Graph (# days)'!N3/365.25))</f>
        <v>0</v>
      </c>
      <c r="H3" s="9">
        <f>'Data for Bar Graph (# days)'!P3/365.25</f>
        <v>0</v>
      </c>
      <c r="I3" s="9">
        <f>'Data for Bar Graph (# days)'!T3/365.25</f>
        <v>0</v>
      </c>
      <c r="J3" s="42"/>
      <c r="K3" s="9">
        <f>'Data for Bar Graph (# days)'!W3/365.25</f>
        <v>0</v>
      </c>
      <c r="L3" s="44"/>
      <c r="M3" s="44"/>
      <c r="N3" s="44"/>
      <c r="O3" s="44"/>
      <c r="P3" s="44"/>
      <c r="Q3" s="44"/>
      <c r="R3" s="44"/>
      <c r="S3" s="44"/>
      <c r="T3" s="44"/>
      <c r="U3" s="44"/>
      <c r="V3" s="44"/>
      <c r="W3" s="44"/>
      <c r="X3" s="44"/>
      <c r="Y3" s="44"/>
      <c r="Z3" s="44"/>
    </row>
    <row r="4" spans="1:26">
      <c r="A4" s="6" t="s">
        <v>66</v>
      </c>
      <c r="B4" s="9">
        <f>'Data for Bar Graph (# days)'!D4/365.25</f>
        <v>0</v>
      </c>
      <c r="C4" s="9">
        <f>'Data for Bar Graph (# days)'!F4/365.25</f>
        <v>2.8145106091718</v>
      </c>
      <c r="D4" s="9">
        <f>'Data for Bar Graph (# days)'!H4/365.25</f>
        <v>1.1663244353182751</v>
      </c>
      <c r="E4" s="9">
        <f>'Data for Bar Graph (# days)'!K4/365.25</f>
        <v>7.5509924709103355</v>
      </c>
      <c r="F4" s="9">
        <f>'Data for Bar Graph (# days)'!M4/365.25</f>
        <v>8.988364134154688</v>
      </c>
      <c r="G4" s="5">
        <f>IF(K4&gt;0, IF(((('Data for Bar Graph (# days)'!N4-'Data for Bar Graph (# days)'!W4))/365.25)&gt;0, (('Data for Bar Graph (# days)'!N4-'Data for Bar Graph (# days)'!W4))/365.25, 0), ('Data for Bar Graph (# days)'!N4/365.25))</f>
        <v>0</v>
      </c>
      <c r="H4" s="9">
        <f>'Data for Bar Graph (# days)'!P4/365.25</f>
        <v>4.2819986310746065</v>
      </c>
      <c r="I4" s="9">
        <f>'Data for Bar Graph (# days)'!T4/365.25</f>
        <v>0</v>
      </c>
      <c r="J4" s="42"/>
      <c r="K4" s="9">
        <f>'Data for Bar Graph (# days)'!W4/365.25</f>
        <v>0.45995893223819301</v>
      </c>
      <c r="L4" s="44"/>
      <c r="M4" s="44"/>
      <c r="N4" s="44"/>
      <c r="O4" s="44"/>
      <c r="P4" s="44"/>
      <c r="Q4" s="44"/>
      <c r="R4" s="44"/>
      <c r="S4" s="44"/>
      <c r="T4" s="44"/>
      <c r="U4" s="44"/>
      <c r="V4" s="44"/>
      <c r="W4" s="44"/>
      <c r="X4" s="44"/>
      <c r="Y4" s="44"/>
      <c r="Z4" s="44"/>
    </row>
    <row r="5" spans="1:26" s="44" customFormat="1" ht="30">
      <c r="A5" s="71" t="s">
        <v>67</v>
      </c>
      <c r="B5" s="9">
        <f>'Data for Bar Graph (# days)'!D5/365.25</f>
        <v>12.0766598220397</v>
      </c>
      <c r="C5" s="9">
        <f>'Data for Bar Graph (# days)'!F5/365.25</f>
        <v>0</v>
      </c>
      <c r="D5" s="9">
        <f>'Data for Bar Graph (# days)'!H5/365.25</f>
        <v>1.9082819986310746</v>
      </c>
      <c r="E5" s="9">
        <f>'Data for Bar Graph (# days)'!K5/365.25</f>
        <v>0</v>
      </c>
      <c r="F5" s="9">
        <f>'Data for Bar Graph (# days)'!M5/365.25</f>
        <v>18.091718001368925</v>
      </c>
      <c r="G5" s="5">
        <f>IF(K5&gt;0, IF(((('Data for Bar Graph (# days)'!N5-'Data for Bar Graph (# days)'!W5))/365.25)&gt;0, (('Data for Bar Graph (# days)'!N5-'Data for Bar Graph (# days)'!W5))/365.25, 0), ('Data for Bar Graph (# days)'!N5/365.25))</f>
        <v>0</v>
      </c>
      <c r="H5" s="9">
        <f>'Data for Bar Graph (# days)'!P5/365.25</f>
        <v>0</v>
      </c>
      <c r="I5" s="9">
        <f>'Data for Bar Graph (# days)'!T5/365.25</f>
        <v>0</v>
      </c>
      <c r="J5" s="42"/>
      <c r="K5" s="9">
        <f>'Data for Bar Graph (# days)'!W5/365.25</f>
        <v>0</v>
      </c>
    </row>
    <row r="6" spans="1:26" ht="30">
      <c r="A6" s="71" t="s">
        <v>68</v>
      </c>
      <c r="B6" s="9">
        <f>'Data for Bar Graph (# days)'!D6/365.25</f>
        <v>12.0766598220397</v>
      </c>
      <c r="C6" s="9">
        <f>'Data for Bar Graph (# days)'!F6/365.25</f>
        <v>1.7768651608487338</v>
      </c>
      <c r="D6" s="9">
        <f>'Data for Bar Graph (# days)'!H6/365.25</f>
        <v>1.3388090349075976</v>
      </c>
      <c r="E6" s="9">
        <f>'Data for Bar Graph (# days)'!K6/365.25</f>
        <v>0</v>
      </c>
      <c r="F6" s="9">
        <f>'Data for Bar Graph (# days)'!M6/365.25</f>
        <v>16.884325804243669</v>
      </c>
      <c r="G6" s="5">
        <f>IF(K6&gt;0, IF(((('Data for Bar Graph (# days)'!N6-'Data for Bar Graph (# days)'!W6))/365.25)&gt;0, (('Data for Bar Graph (# days)'!N6-'Data for Bar Graph (# days)'!W6))/365.25, 0), ('Data for Bar Graph (# days)'!N6/365.25))</f>
        <v>0</v>
      </c>
      <c r="H6" s="9">
        <f>'Data for Bar Graph (# days)'!P6/365.25</f>
        <v>0</v>
      </c>
      <c r="I6" s="9">
        <f>'Data for Bar Graph (# days)'!T6/365.25</f>
        <v>0</v>
      </c>
      <c r="J6" s="42"/>
      <c r="K6" s="9">
        <f>'Data for Bar Graph (# days)'!W6/365.25</f>
        <v>0</v>
      </c>
      <c r="L6" s="44"/>
      <c r="M6" s="44"/>
      <c r="N6" s="44"/>
      <c r="O6" s="44"/>
      <c r="P6" s="44"/>
      <c r="Q6" s="44"/>
      <c r="R6" s="44"/>
      <c r="S6" s="44"/>
      <c r="T6" s="44"/>
      <c r="U6" s="44"/>
      <c r="V6" s="44"/>
      <c r="W6" s="44"/>
      <c r="X6" s="44"/>
      <c r="Y6" s="44"/>
      <c r="Z6" s="44"/>
    </row>
    <row r="7" spans="1:26">
      <c r="A7" s="13" t="s">
        <v>41</v>
      </c>
      <c r="B7" s="68">
        <f>'Data for Bar Graph (# days)'!D7/365.25</f>
        <v>20.884325804243669</v>
      </c>
      <c r="C7" s="13"/>
      <c r="D7" s="13"/>
      <c r="E7" s="13"/>
      <c r="F7" s="13"/>
      <c r="G7" s="13"/>
      <c r="H7" s="13"/>
      <c r="I7" s="13"/>
      <c r="J7" s="69">
        <f>'Data for Bar Graph (# days)'!V7/365.25</f>
        <v>3.0006844626967832</v>
      </c>
      <c r="K7" s="13"/>
      <c r="L7" s="44"/>
      <c r="M7" s="44"/>
      <c r="N7" s="44"/>
      <c r="O7" s="44"/>
      <c r="P7" s="44"/>
      <c r="Q7" s="44"/>
      <c r="R7" s="44"/>
      <c r="S7" s="44"/>
      <c r="T7" s="44"/>
      <c r="U7" s="44"/>
      <c r="V7" s="44"/>
      <c r="W7" s="44"/>
      <c r="X7" s="44"/>
      <c r="Y7" s="44"/>
      <c r="Z7" s="44"/>
    </row>
    <row r="8" spans="1:26" s="44" customFormat="1">
      <c r="A8" s="13" t="s">
        <v>42</v>
      </c>
      <c r="B8" s="68">
        <f>'Data for Bar Graph (# days)'!D8/365.25</f>
        <v>25.396303901437371</v>
      </c>
      <c r="C8" s="13"/>
      <c r="D8" s="13"/>
      <c r="E8" s="13"/>
      <c r="F8" s="13"/>
      <c r="G8" s="13"/>
      <c r="H8" s="13"/>
      <c r="I8" s="13"/>
      <c r="J8" s="69">
        <f>'Data for Bar Graph (# days)'!V8/365.25</f>
        <v>3.0006844626967832</v>
      </c>
      <c r="K8" s="13"/>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EC8C78-18CD-4CFC-8B88-7453971D2633}"/>
</file>

<file path=customXml/itemProps2.xml><?xml version="1.0" encoding="utf-8"?>
<ds:datastoreItem xmlns:ds="http://schemas.openxmlformats.org/officeDocument/2006/customXml" ds:itemID="{66F1F74F-8B72-4134-9A6A-4CB14EBC272E}"/>
</file>

<file path=customXml/itemProps3.xml><?xml version="1.0" encoding="utf-8"?>
<ds:datastoreItem xmlns:ds="http://schemas.openxmlformats.org/officeDocument/2006/customXml" ds:itemID="{A8520FB5-76A4-498E-B56C-1DED25FC3E3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Baltatzis, Andreas</cp:lastModifiedBy>
  <cp:revision/>
  <dcterms:created xsi:type="dcterms:W3CDTF">2022-03-11T13:11:25Z</dcterms:created>
  <dcterms:modified xsi:type="dcterms:W3CDTF">2023-12-20T22:19:55Z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